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lre/Downloads/"/>
    </mc:Choice>
  </mc:AlternateContent>
  <xr:revisionPtr revIDLastSave="0" documentId="13_ncr:1_{2BFCEFCE-D702-604C-A579-8F303525B473}" xr6:coauthVersionLast="47" xr6:coauthVersionMax="47" xr10:uidLastSave="{00000000-0000-0000-0000-000000000000}"/>
  <bookViews>
    <workbookView xWindow="10300" yWindow="7660" windowWidth="51040" windowHeight="25060" xr2:uid="{00000000-000D-0000-FFFF-FFFF00000000}"/>
  </bookViews>
  <sheets>
    <sheet name="Traniva AG" sheetId="3" r:id="rId1"/>
    <sheet name="SAP Strategien Kosten" sheetId="1" r:id="rId2"/>
    <sheet name="Summar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1" i="2"/>
  <c r="C10" i="2"/>
  <c r="D5" i="2"/>
  <c r="C5" i="2"/>
  <c r="F5" i="2" s="1"/>
  <c r="B5" i="2"/>
  <c r="E5" i="2" s="1"/>
  <c r="F4" i="2"/>
  <c r="E4" i="2"/>
  <c r="F3" i="2"/>
  <c r="E3" i="2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<sst xmlns="http://schemas.openxmlformats.org/spreadsheetml/2006/main" count="137" uniqueCount="110">
  <si>
    <t>Handlungsfeld / Modulbereich</t>
  </si>
  <si>
    <t>Projektdauer (Monate)</t>
  </si>
  <si>
    <t>Interne Kosten (€)</t>
  </si>
  <si>
    <t>Externe Kosten (€)</t>
  </si>
  <si>
    <t>Lizenzen &amp; Infrastruktur (€ p.a.)</t>
  </si>
  <si>
    <t>Interne FTE (Qualifikationen)</t>
  </si>
  <si>
    <t>Externe FTE (Qualifikationen)</t>
  </si>
  <si>
    <t>Aufwand intern (%)</t>
  </si>
  <si>
    <t>Aufwand extern (%)</t>
  </si>
  <si>
    <t>Investitionssicht (CapEx/OpEx)</t>
  </si>
  <si>
    <t>Kosten pro FTE intern (€ p.a.)</t>
  </si>
  <si>
    <t>Kosten pro FTE extern (€ p.a.)</t>
  </si>
  <si>
    <t>Quelle</t>
  </si>
  <si>
    <t>Unternehmensstrategie</t>
  </si>
  <si>
    <t>6 × Business-Analysten, IT-Strategen, Projektleiter</t>
  </si>
  <si>
    <t>4 × Strategieberater, SAP Architekten</t>
  </si>
  <si>
    <t>CapEx (Projektkosten, aktivierbar)</t>
  </si>
  <si>
    <t>SAP Activate, Gartner</t>
  </si>
  <si>
    <t>Cloud &amp; Plattform</t>
  </si>
  <si>
    <t>250000–400000</t>
  </si>
  <si>
    <t>4 × Basis-Admins, Security-Experten</t>
  </si>
  <si>
    <t>6 × BTP-/Cloud-Architekten, DevOps</t>
  </si>
  <si>
    <t>OpEx (Subscription, Betriebskosten)</t>
  </si>
  <si>
    <t>SAP RISE, Cloud Benchmarks</t>
  </si>
  <si>
    <t>Daten &amp; Information</t>
  </si>
  <si>
    <t>100000–200000</t>
  </si>
  <si>
    <t>3 × Data Stewards, BI-Analysten</t>
  </si>
  <si>
    <t>4 × HANA-/SAC-Berater, Data Engineers</t>
  </si>
  <si>
    <t>Mix CapEx + OpEx</t>
  </si>
  <si>
    <t>SAP Datasphere, Analytics</t>
  </si>
  <si>
    <t>Prozesse &amp; Standardisierung</t>
  </si>
  <si>
    <t>5 × Prozessmanager, Key User, Fachbereich</t>
  </si>
  <si>
    <t>4 × Signavio-/Fit-to-Standard-Consultants</t>
  </si>
  <si>
    <t>CapEx (Projektkosten)</t>
  </si>
  <si>
    <t>SAP Signavio, Deloitte</t>
  </si>
  <si>
    <t>Ressourcen &amp; Sourcing</t>
  </si>
  <si>
    <t>2 × HR-/Ressourcenplaner</t>
  </si>
  <si>
    <t>3 × SuccessFactors-/Recruiting-Experten</t>
  </si>
  <si>
    <t>OpEx (laufende Personalkosten)</t>
  </si>
  <si>
    <t>McKinsey IT Talent Study</t>
  </si>
  <si>
    <t>Governance &amp; Compliance</t>
  </si>
  <si>
    <t>50000–100000</t>
  </si>
  <si>
    <t>2 × Compliance Officer, IT-Security</t>
  </si>
  <si>
    <t>4 × GRC-/IAM-Berater, Auditoren</t>
  </si>
  <si>
    <t>OpEx (Audit, Beratung)</t>
  </si>
  <si>
    <t>PwC, SAP GRC Reports</t>
  </si>
  <si>
    <t>Change &amp; Innovation</t>
  </si>
  <si>
    <t>3 × Change Manager, interne Trainer</t>
  </si>
  <si>
    <t>5 × Fiori-/Enable Now-Berater, Innovations-Coaches</t>
  </si>
  <si>
    <t>CapEx (Projekttraining, Innovation Labs)</t>
  </si>
  <si>
    <t>Prosci, SAP Activate</t>
  </si>
  <si>
    <t>Standardbetrieb – PP</t>
  </si>
  <si>
    <t>Laufend</t>
  </si>
  <si>
    <t>50000–80000</t>
  </si>
  <si>
    <t>2 × PP Inhouse-Consultants, Key User Fertigung</t>
  </si>
  <si>
    <t>0,5 × APO-/PP-PI-Spezialist</t>
  </si>
  <si>
    <t>OpEx (laufender Betrieb)</t>
  </si>
  <si>
    <t>DSAG, SAP Ops</t>
  </si>
  <si>
    <t>Standardbetrieb – MM</t>
  </si>
  <si>
    <t>40000–70000</t>
  </si>
  <si>
    <t>2 × MM Inhouse-Consultants, Einkäufer</t>
  </si>
  <si>
    <t>0,5 × EDI-/Schnittstellenberater</t>
  </si>
  <si>
    <t>Standardbetrieb – SD</t>
  </si>
  <si>
    <t>1–2 × SD Inhouse-Consultants, Vertriebscontroller</t>
  </si>
  <si>
    <t>0,5 × externer Pricing-/EDI-Berater</t>
  </si>
  <si>
    <t>Standardbetrieb – FI</t>
  </si>
  <si>
    <t>1–2 × FI-Berater, Buchhalter, Controller</t>
  </si>
  <si>
    <t>0,5 × externe Auditoren</t>
  </si>
  <si>
    <t>DSAG, Finance Benchmarks</t>
  </si>
  <si>
    <t>Standardbetrieb – CO</t>
  </si>
  <si>
    <t>20000–40000</t>
  </si>
  <si>
    <t>1 × CO-Berater, Kostenrechner</t>
  </si>
  <si>
    <t>0,5 × Kalkulationsspezialist</t>
  </si>
  <si>
    <t>Standardbetrieb – PM</t>
  </si>
  <si>
    <t>1 × PM Inhouse-Consultant, Instandhaltungsleiter</t>
  </si>
  <si>
    <t>0,5 × externer PM-Berater</t>
  </si>
  <si>
    <t>Standardbetrieb – Basis</t>
  </si>
  <si>
    <t>2 × Basis-Admins, Security</t>
  </si>
  <si>
    <t>1 × externer Hosting-/Basispartner</t>
  </si>
  <si>
    <t>OpEx (laufender Betrieb, Upgrades = CapEx)</t>
  </si>
  <si>
    <t>DSAG, IT Ops Benchmarks</t>
  </si>
  <si>
    <t>Standardbetrieb – QM</t>
  </si>
  <si>
    <t>0,5–1 × QM Key User</t>
  </si>
  <si>
    <t>0,5 × externer QM-/Validierungsberater</t>
  </si>
  <si>
    <t>DSAG, Pharma/Food QM</t>
  </si>
  <si>
    <t>Standardbetrieb – IT Governance</t>
  </si>
  <si>
    <t>30000–50000</t>
  </si>
  <si>
    <t>1 × IT-Manager, SAP-Koordinator</t>
  </si>
  <si>
    <t>0,5 × Projektleiter (ad hoc)</t>
  </si>
  <si>
    <t>DSAG, IT Mgmt Benchmarks</t>
  </si>
  <si>
    <t>SAP Strategien &amp; Standardbetrieb – Zusammenfassung (Kosten &amp; Dauer)</t>
  </si>
  <si>
    <t>Gesamtkosten (€)</t>
  </si>
  <si>
    <t>Anteil intern (%)</t>
  </si>
  <si>
    <t>Anteil extern (%)</t>
  </si>
  <si>
    <t>Transformation</t>
  </si>
  <si>
    <t>Standardbetrieb (Run)</t>
  </si>
  <si>
    <t>Gesamt</t>
  </si>
  <si>
    <t>Ø Projektdauer Transformation (Monate)</t>
  </si>
  <si>
    <t>Transformation nach Investitionssicht</t>
  </si>
  <si>
    <t>Summe (€)</t>
  </si>
  <si>
    <t>Anteil an Transformation (%)</t>
  </si>
  <si>
    <t>OpEx (laufende Projektaufwände)</t>
  </si>
  <si>
    <t>Mix (CapEx + OpEx)</t>
  </si>
  <si>
    <t>Hinweise:</t>
  </si>
  <si>
    <t>1) Lizenz- &amp; Infrastrukturkosten werden in den Summen nicht addiert, da in der Detailtabelle teilweise als Bandbreite angegeben.</t>
  </si>
  <si>
    <t>2) Prozentwerte nutzen Excel-Formeln; formatiere die Zellen in % für eine bessere Lesbarkeit.</t>
  </si>
  <si>
    <t>3) Grundlage: Annahmen &amp; Benchmarks (SAP Activate, DSAG, Gartner); bitte projektspezifisch anpassen.</t>
  </si>
  <si>
    <t>The information provided is intended as a guide only and may vary depending on the country, customer and project scope.</t>
  </si>
  <si>
    <t>Die Angaben verstehen sich als Orientierungswerte und können in Abhängigkeit von Land, Kunde und Projektscope variieren.</t>
  </si>
  <si>
    <t>SAP Strategien für dauerhaften Erfolg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</si>
</sst>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343434"/>
      <name val="Arial"/>
      <family val="2"/>
    </font>
    <font>
      <sz val="22"/>
      <color rgb="FF34343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44" fontId="0" fillId="2" borderId="0" xfId="0" applyNumberForma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right"/>
    </xf>
    <xf numFmtId="0" fontId="1" fillId="2" borderId="0" xfId="0" applyFont="1" applyFill="1" applyAlignment="1">
      <alignment horizontal="center"/>
    </xf>
    <xf numFmtId="10" fontId="0" fillId="2" borderId="0" xfId="0" applyNumberFormat="1" applyFill="1"/>
    <xf numFmtId="0" fontId="1" fillId="2" borderId="0" xfId="0" applyFont="1" applyFill="1"/>
    <xf numFmtId="0" fontId="3" fillId="3" borderId="0" xfId="0" applyFont="1" applyFill="1"/>
    <xf numFmtId="44" fontId="3" fillId="3" borderId="0" xfId="0" applyNumberFormat="1" applyFont="1" applyFill="1"/>
    <xf numFmtId="0" fontId="4" fillId="2" borderId="0" xfId="0" applyFont="1" applyFill="1"/>
    <xf numFmtId="0" fontId="5" fillId="0" borderId="0" xfId="0" applyFont="1"/>
    <xf numFmtId="0" fontId="6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13</xdr:row>
      <xdr:rowOff>25400</xdr:rowOff>
    </xdr:from>
    <xdr:to>
      <xdr:col>12</xdr:col>
      <xdr:colOff>203200</xdr:colOff>
      <xdr:row>26</xdr:row>
      <xdr:rowOff>83807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4FBA804-610F-DD75-AA4A-CC160D9D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6800" y="2717800"/>
          <a:ext cx="7772400" cy="2534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C4C3-75A1-BC41-BA17-D6A440FA7FAC}">
  <dimension ref="A4:Q10"/>
  <sheetViews>
    <sheetView tabSelected="1" workbookViewId="0">
      <selection activeCell="N26" sqref="N26"/>
    </sheetView>
  </sheetViews>
  <sheetFormatPr baseColWidth="10" defaultRowHeight="15" x14ac:dyDescent="0.2"/>
  <cols>
    <col min="1" max="16384" width="10.83203125" style="1"/>
  </cols>
  <sheetData>
    <row r="4" spans="1:17" ht="23" x14ac:dyDescent="0.25">
      <c r="A4" s="14" t="s">
        <v>109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3"/>
    </row>
    <row r="5" spans="1:17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8" spans="1:17" ht="23" x14ac:dyDescent="0.25">
      <c r="A8" s="13" t="s">
        <v>108</v>
      </c>
    </row>
    <row r="10" spans="1:17" ht="24" x14ac:dyDescent="0.3">
      <c r="A10" s="12" t="s">
        <v>107</v>
      </c>
    </row>
  </sheetData>
  <mergeCells count="1">
    <mergeCell ref="A4:P5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workbookViewId="0">
      <selection activeCell="E27" sqref="E27"/>
    </sheetView>
  </sheetViews>
  <sheetFormatPr baseColWidth="10" defaultColWidth="8.83203125" defaultRowHeight="15" x14ac:dyDescent="0.2"/>
  <cols>
    <col min="1" max="1" width="26.83203125" style="1" bestFit="1" customWidth="1"/>
    <col min="2" max="2" width="19" style="1" bestFit="1" customWidth="1"/>
    <col min="3" max="3" width="15" style="1" bestFit="1" customWidth="1"/>
    <col min="4" max="4" width="15.1640625" style="1" bestFit="1" customWidth="1"/>
    <col min="5" max="5" width="25.6640625" style="1" bestFit="1" customWidth="1"/>
    <col min="6" max="6" width="39.33203125" style="1" bestFit="1" customWidth="1"/>
    <col min="7" max="7" width="40.6640625" style="1" bestFit="1" customWidth="1"/>
    <col min="8" max="8" width="15.83203125" style="1" bestFit="1" customWidth="1"/>
    <col min="9" max="9" width="16.33203125" style="1" bestFit="1" customWidth="1"/>
    <col min="10" max="10" width="33.83203125" style="1" bestFit="1" customWidth="1"/>
    <col min="11" max="11" width="23.6640625" style="1" bestFit="1" customWidth="1"/>
    <col min="12" max="12" width="24" style="1" bestFit="1" customWidth="1"/>
    <col min="13" max="13" width="22.6640625" style="1" bestFit="1" customWidth="1"/>
    <col min="14" max="16384" width="8.83203125" style="1"/>
  </cols>
  <sheetData>
    <row r="1" spans="1:13" x14ac:dyDescent="0.2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2">
      <c r="A2" s="4" t="s">
        <v>13</v>
      </c>
      <c r="B2" s="5">
        <v>36</v>
      </c>
      <c r="C2" s="6">
        <v>480000</v>
      </c>
      <c r="D2" s="6">
        <v>320000</v>
      </c>
      <c r="E2" s="5"/>
      <c r="F2" s="1" t="s">
        <v>14</v>
      </c>
      <c r="G2" s="1" t="s">
        <v>15</v>
      </c>
      <c r="H2" s="5">
        <v>60</v>
      </c>
      <c r="I2" s="5">
        <v>40</v>
      </c>
      <c r="J2" s="1" t="s">
        <v>16</v>
      </c>
      <c r="K2" s="6">
        <f>C2/6</f>
        <v>80000</v>
      </c>
      <c r="L2" s="6">
        <f>D2/4</f>
        <v>80000</v>
      </c>
      <c r="M2" s="1" t="s">
        <v>17</v>
      </c>
    </row>
    <row r="3" spans="1:13" x14ac:dyDescent="0.2">
      <c r="A3" s="4" t="s">
        <v>18</v>
      </c>
      <c r="B3" s="5">
        <v>24</v>
      </c>
      <c r="C3" s="6">
        <v>300000</v>
      </c>
      <c r="D3" s="6">
        <v>450000</v>
      </c>
      <c r="E3" s="5" t="s">
        <v>19</v>
      </c>
      <c r="F3" s="1" t="s">
        <v>20</v>
      </c>
      <c r="G3" s="1" t="s">
        <v>21</v>
      </c>
      <c r="H3" s="5">
        <v>40</v>
      </c>
      <c r="I3" s="5">
        <v>60</v>
      </c>
      <c r="J3" s="1" t="s">
        <v>22</v>
      </c>
      <c r="K3" s="6">
        <f>C3/4</f>
        <v>75000</v>
      </c>
      <c r="L3" s="6">
        <f>D3/6</f>
        <v>75000</v>
      </c>
      <c r="M3" s="1" t="s">
        <v>23</v>
      </c>
    </row>
    <row r="4" spans="1:13" x14ac:dyDescent="0.2">
      <c r="A4" s="4" t="s">
        <v>24</v>
      </c>
      <c r="B4" s="5">
        <v>18</v>
      </c>
      <c r="C4" s="6">
        <v>200000</v>
      </c>
      <c r="D4" s="6">
        <v>250000</v>
      </c>
      <c r="E4" s="5" t="s">
        <v>25</v>
      </c>
      <c r="F4" s="1" t="s">
        <v>26</v>
      </c>
      <c r="G4" s="1" t="s">
        <v>27</v>
      </c>
      <c r="H4" s="5">
        <v>45</v>
      </c>
      <c r="I4" s="5">
        <v>55</v>
      </c>
      <c r="J4" s="1" t="s">
        <v>28</v>
      </c>
      <c r="K4" s="6">
        <f>C4/3</f>
        <v>66666.666666666672</v>
      </c>
      <c r="L4" s="6">
        <f>D4/4</f>
        <v>62500</v>
      </c>
      <c r="M4" s="1" t="s">
        <v>29</v>
      </c>
    </row>
    <row r="5" spans="1:13" x14ac:dyDescent="0.2">
      <c r="A5" s="4" t="s">
        <v>30</v>
      </c>
      <c r="B5" s="5">
        <v>20</v>
      </c>
      <c r="C5" s="6">
        <v>350000</v>
      </c>
      <c r="D5" s="6">
        <v>300000</v>
      </c>
      <c r="E5" s="5"/>
      <c r="F5" s="1" t="s">
        <v>31</v>
      </c>
      <c r="G5" s="1" t="s">
        <v>32</v>
      </c>
      <c r="H5" s="5">
        <v>55</v>
      </c>
      <c r="I5" s="5">
        <v>45</v>
      </c>
      <c r="J5" s="1" t="s">
        <v>33</v>
      </c>
      <c r="K5" s="6">
        <f>C5/5</f>
        <v>70000</v>
      </c>
      <c r="L5" s="6">
        <f>D5/4</f>
        <v>75000</v>
      </c>
      <c r="M5" s="1" t="s">
        <v>34</v>
      </c>
    </row>
    <row r="6" spans="1:13" x14ac:dyDescent="0.2">
      <c r="A6" s="4" t="s">
        <v>35</v>
      </c>
      <c r="B6" s="5">
        <v>12</v>
      </c>
      <c r="C6" s="6">
        <v>150000</v>
      </c>
      <c r="D6" s="6">
        <v>180000</v>
      </c>
      <c r="E6" s="5"/>
      <c r="F6" s="1" t="s">
        <v>36</v>
      </c>
      <c r="G6" s="1" t="s">
        <v>37</v>
      </c>
      <c r="H6" s="5">
        <v>50</v>
      </c>
      <c r="I6" s="5">
        <v>50</v>
      </c>
      <c r="J6" s="1" t="s">
        <v>38</v>
      </c>
      <c r="K6" s="6">
        <f>C6/2</f>
        <v>75000</v>
      </c>
      <c r="L6" s="6">
        <f>D6/3</f>
        <v>60000</v>
      </c>
      <c r="M6" s="1" t="s">
        <v>39</v>
      </c>
    </row>
    <row r="7" spans="1:13" x14ac:dyDescent="0.2">
      <c r="A7" s="4" t="s">
        <v>40</v>
      </c>
      <c r="B7" s="5">
        <v>15</v>
      </c>
      <c r="C7" s="6">
        <v>120000</v>
      </c>
      <c r="D7" s="6">
        <v>200000</v>
      </c>
      <c r="E7" s="5" t="s">
        <v>41</v>
      </c>
      <c r="F7" s="1" t="s">
        <v>42</v>
      </c>
      <c r="G7" s="1" t="s">
        <v>43</v>
      </c>
      <c r="H7" s="5">
        <v>35</v>
      </c>
      <c r="I7" s="5">
        <v>65</v>
      </c>
      <c r="J7" s="1" t="s">
        <v>44</v>
      </c>
      <c r="K7" s="6">
        <f>C7/2</f>
        <v>60000</v>
      </c>
      <c r="L7" s="6">
        <f>D7/4</f>
        <v>50000</v>
      </c>
      <c r="M7" s="1" t="s">
        <v>45</v>
      </c>
    </row>
    <row r="8" spans="1:13" x14ac:dyDescent="0.2">
      <c r="A8" s="4" t="s">
        <v>46</v>
      </c>
      <c r="B8" s="5">
        <v>18</v>
      </c>
      <c r="C8" s="6">
        <v>250000</v>
      </c>
      <c r="D8" s="6">
        <v>350000</v>
      </c>
      <c r="E8" s="5"/>
      <c r="F8" s="1" t="s">
        <v>47</v>
      </c>
      <c r="G8" s="1" t="s">
        <v>48</v>
      </c>
      <c r="H8" s="5">
        <v>42</v>
      </c>
      <c r="I8" s="5">
        <v>58</v>
      </c>
      <c r="J8" s="1" t="s">
        <v>49</v>
      </c>
      <c r="K8" s="6">
        <f>C8/3</f>
        <v>83333.333333333328</v>
      </c>
      <c r="L8" s="6">
        <f>D8/5</f>
        <v>70000</v>
      </c>
      <c r="M8" s="1" t="s">
        <v>50</v>
      </c>
    </row>
    <row r="9" spans="1:13" x14ac:dyDescent="0.2">
      <c r="A9" s="4" t="s">
        <v>51</v>
      </c>
      <c r="B9" s="5" t="s">
        <v>52</v>
      </c>
      <c r="C9" s="6">
        <v>160000</v>
      </c>
      <c r="D9" s="6">
        <v>40000</v>
      </c>
      <c r="E9" s="5" t="s">
        <v>53</v>
      </c>
      <c r="F9" s="1" t="s">
        <v>54</v>
      </c>
      <c r="G9" s="1" t="s">
        <v>55</v>
      </c>
      <c r="H9" s="5">
        <v>80</v>
      </c>
      <c r="I9" s="5">
        <v>20</v>
      </c>
      <c r="J9" s="1" t="s">
        <v>56</v>
      </c>
      <c r="K9" s="6">
        <f>C9/2</f>
        <v>80000</v>
      </c>
      <c r="L9" s="6">
        <f t="shared" ref="L9:L14" si="0">D9/0.5</f>
        <v>80000</v>
      </c>
      <c r="M9" s="1" t="s">
        <v>57</v>
      </c>
    </row>
    <row r="10" spans="1:13" x14ac:dyDescent="0.2">
      <c r="A10" s="4" t="s">
        <v>58</v>
      </c>
      <c r="B10" s="5" t="s">
        <v>52</v>
      </c>
      <c r="C10" s="6">
        <v>140000</v>
      </c>
      <c r="D10" s="6">
        <v>35000</v>
      </c>
      <c r="E10" s="5" t="s">
        <v>59</v>
      </c>
      <c r="F10" s="1" t="s">
        <v>60</v>
      </c>
      <c r="G10" s="1" t="s">
        <v>61</v>
      </c>
      <c r="H10" s="5">
        <v>80</v>
      </c>
      <c r="I10" s="5">
        <v>20</v>
      </c>
      <c r="J10" s="1" t="s">
        <v>56</v>
      </c>
      <c r="K10" s="6">
        <f>C10/2</f>
        <v>70000</v>
      </c>
      <c r="L10" s="6">
        <f t="shared" si="0"/>
        <v>70000</v>
      </c>
      <c r="M10" s="1" t="s">
        <v>57</v>
      </c>
    </row>
    <row r="11" spans="1:13" x14ac:dyDescent="0.2">
      <c r="A11" s="4" t="s">
        <v>62</v>
      </c>
      <c r="B11" s="5" t="s">
        <v>52</v>
      </c>
      <c r="C11" s="6">
        <v>120000</v>
      </c>
      <c r="D11" s="6">
        <v>30000</v>
      </c>
      <c r="E11" s="5" t="s">
        <v>59</v>
      </c>
      <c r="F11" s="1" t="s">
        <v>63</v>
      </c>
      <c r="G11" s="1" t="s">
        <v>64</v>
      </c>
      <c r="H11" s="5">
        <v>75</v>
      </c>
      <c r="I11" s="5">
        <v>25</v>
      </c>
      <c r="J11" s="1" t="s">
        <v>56</v>
      </c>
      <c r="K11" s="6">
        <f>C11/1.5</f>
        <v>80000</v>
      </c>
      <c r="L11" s="6">
        <f t="shared" si="0"/>
        <v>60000</v>
      </c>
      <c r="M11" s="1" t="s">
        <v>57</v>
      </c>
    </row>
    <row r="12" spans="1:13" x14ac:dyDescent="0.2">
      <c r="A12" s="4" t="s">
        <v>65</v>
      </c>
      <c r="B12" s="5" t="s">
        <v>52</v>
      </c>
      <c r="C12" s="6">
        <v>140000</v>
      </c>
      <c r="D12" s="6">
        <v>35000</v>
      </c>
      <c r="E12" s="5" t="s">
        <v>53</v>
      </c>
      <c r="F12" s="1" t="s">
        <v>66</v>
      </c>
      <c r="G12" s="1" t="s">
        <v>67</v>
      </c>
      <c r="H12" s="5">
        <v>80</v>
      </c>
      <c r="I12" s="5">
        <v>20</v>
      </c>
      <c r="J12" s="1" t="s">
        <v>56</v>
      </c>
      <c r="K12" s="6">
        <f>C12/1.5</f>
        <v>93333.333333333328</v>
      </c>
      <c r="L12" s="6">
        <f t="shared" si="0"/>
        <v>70000</v>
      </c>
      <c r="M12" s="1" t="s">
        <v>68</v>
      </c>
    </row>
    <row r="13" spans="1:13" x14ac:dyDescent="0.2">
      <c r="A13" s="4" t="s">
        <v>69</v>
      </c>
      <c r="B13" s="5" t="s">
        <v>52</v>
      </c>
      <c r="C13" s="6">
        <v>80000</v>
      </c>
      <c r="D13" s="6">
        <v>20000</v>
      </c>
      <c r="E13" s="5" t="s">
        <v>70</v>
      </c>
      <c r="F13" s="1" t="s">
        <v>71</v>
      </c>
      <c r="G13" s="1" t="s">
        <v>72</v>
      </c>
      <c r="H13" s="5">
        <v>80</v>
      </c>
      <c r="I13" s="5">
        <v>20</v>
      </c>
      <c r="J13" s="1" t="s">
        <v>56</v>
      </c>
      <c r="K13" s="6">
        <f>C13/1</f>
        <v>80000</v>
      </c>
      <c r="L13" s="6">
        <f t="shared" si="0"/>
        <v>40000</v>
      </c>
      <c r="M13" s="1" t="s">
        <v>57</v>
      </c>
    </row>
    <row r="14" spans="1:13" x14ac:dyDescent="0.2">
      <c r="A14" s="4" t="s">
        <v>73</v>
      </c>
      <c r="B14" s="5" t="s">
        <v>52</v>
      </c>
      <c r="C14" s="6">
        <v>80000</v>
      </c>
      <c r="D14" s="6">
        <v>20000</v>
      </c>
      <c r="E14" s="5" t="s">
        <v>70</v>
      </c>
      <c r="F14" s="1" t="s">
        <v>74</v>
      </c>
      <c r="G14" s="1" t="s">
        <v>75</v>
      </c>
      <c r="H14" s="5">
        <v>80</v>
      </c>
      <c r="I14" s="5">
        <v>20</v>
      </c>
      <c r="J14" s="1" t="s">
        <v>56</v>
      </c>
      <c r="K14" s="6">
        <f>C14/1</f>
        <v>80000</v>
      </c>
      <c r="L14" s="6">
        <f t="shared" si="0"/>
        <v>40000</v>
      </c>
      <c r="M14" s="1" t="s">
        <v>57</v>
      </c>
    </row>
    <row r="15" spans="1:13" x14ac:dyDescent="0.2">
      <c r="A15" s="4" t="s">
        <v>76</v>
      </c>
      <c r="B15" s="5" t="s">
        <v>52</v>
      </c>
      <c r="C15" s="6">
        <v>160000</v>
      </c>
      <c r="D15" s="6">
        <v>80000</v>
      </c>
      <c r="E15" s="5" t="s">
        <v>25</v>
      </c>
      <c r="F15" s="1" t="s">
        <v>77</v>
      </c>
      <c r="G15" s="1" t="s">
        <v>78</v>
      </c>
      <c r="H15" s="5">
        <v>67</v>
      </c>
      <c r="I15" s="5">
        <v>33</v>
      </c>
      <c r="J15" s="1" t="s">
        <v>79</v>
      </c>
      <c r="K15" s="6">
        <f>C15/2</f>
        <v>80000</v>
      </c>
      <c r="L15" s="6">
        <f>D15/1</f>
        <v>80000</v>
      </c>
      <c r="M15" s="1" t="s">
        <v>80</v>
      </c>
    </row>
    <row r="16" spans="1:13" x14ac:dyDescent="0.2">
      <c r="A16" s="4" t="s">
        <v>81</v>
      </c>
      <c r="B16" s="5" t="s">
        <v>52</v>
      </c>
      <c r="C16" s="6">
        <v>60000</v>
      </c>
      <c r="D16" s="6">
        <v>20000</v>
      </c>
      <c r="E16" s="5" t="s">
        <v>70</v>
      </c>
      <c r="F16" s="1" t="s">
        <v>82</v>
      </c>
      <c r="G16" s="1" t="s">
        <v>83</v>
      </c>
      <c r="H16" s="5">
        <v>75</v>
      </c>
      <c r="I16" s="5">
        <v>25</v>
      </c>
      <c r="J16" s="1" t="s">
        <v>56</v>
      </c>
      <c r="K16" s="6">
        <f>C16/0.75</f>
        <v>80000</v>
      </c>
      <c r="L16" s="6">
        <f>D16/0.5</f>
        <v>40000</v>
      </c>
      <c r="M16" s="1" t="s">
        <v>84</v>
      </c>
    </row>
    <row r="17" spans="1:13" x14ac:dyDescent="0.2">
      <c r="A17" s="4" t="s">
        <v>85</v>
      </c>
      <c r="B17" s="5" t="s">
        <v>52</v>
      </c>
      <c r="C17" s="6">
        <v>80000</v>
      </c>
      <c r="D17" s="6">
        <v>20000</v>
      </c>
      <c r="E17" s="5" t="s">
        <v>86</v>
      </c>
      <c r="F17" s="1" t="s">
        <v>87</v>
      </c>
      <c r="G17" s="1" t="s">
        <v>88</v>
      </c>
      <c r="H17" s="5">
        <v>80</v>
      </c>
      <c r="I17" s="5">
        <v>20</v>
      </c>
      <c r="J17" s="1" t="s">
        <v>56</v>
      </c>
      <c r="K17" s="6">
        <f>C17/1</f>
        <v>80000</v>
      </c>
      <c r="L17" s="6">
        <f>D17/0.5</f>
        <v>40000</v>
      </c>
      <c r="M17" s="1" t="s">
        <v>89</v>
      </c>
    </row>
  </sheetData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L24" sqref="L24"/>
    </sheetView>
  </sheetViews>
  <sheetFormatPr baseColWidth="10" defaultColWidth="8.83203125" defaultRowHeight="15" x14ac:dyDescent="0.2"/>
  <cols>
    <col min="1" max="1" width="99.83203125" style="1" bestFit="1" customWidth="1"/>
    <col min="2" max="2" width="14.6640625" style="1" bestFit="1" customWidth="1"/>
    <col min="3" max="3" width="22.83203125" style="1" bestFit="1" customWidth="1"/>
    <col min="4" max="4" width="14.33203125" style="1" bestFit="1" customWidth="1"/>
    <col min="5" max="5" width="13.33203125" style="1" bestFit="1" customWidth="1"/>
    <col min="6" max="6" width="13.5" style="1" bestFit="1" customWidth="1"/>
    <col min="7" max="16384" width="8.83203125" style="1"/>
  </cols>
  <sheetData>
    <row r="1" spans="1:6" x14ac:dyDescent="0.2">
      <c r="A1" s="10" t="s">
        <v>90</v>
      </c>
    </row>
    <row r="2" spans="1:6" x14ac:dyDescent="0.2">
      <c r="A2" s="7"/>
      <c r="B2" s="10" t="s">
        <v>2</v>
      </c>
      <c r="C2" s="10" t="s">
        <v>3</v>
      </c>
      <c r="D2" s="10" t="s">
        <v>91</v>
      </c>
      <c r="E2" s="10" t="s">
        <v>92</v>
      </c>
      <c r="F2" s="10" t="s">
        <v>93</v>
      </c>
    </row>
    <row r="3" spans="1:6" x14ac:dyDescent="0.2">
      <c r="A3" s="1" t="s">
        <v>94</v>
      </c>
      <c r="B3" s="6">
        <v>1850000</v>
      </c>
      <c r="C3" s="6">
        <v>2050000</v>
      </c>
      <c r="D3" s="6">
        <v>3900000</v>
      </c>
      <c r="E3" s="8">
        <f>B3/D3</f>
        <v>0.47435897435897434</v>
      </c>
      <c r="F3" s="8">
        <f>C3/D3</f>
        <v>0.52564102564102566</v>
      </c>
    </row>
    <row r="4" spans="1:6" x14ac:dyDescent="0.2">
      <c r="A4" s="1" t="s">
        <v>95</v>
      </c>
      <c r="B4" s="6">
        <v>1020000</v>
      </c>
      <c r="C4" s="6">
        <v>300000</v>
      </c>
      <c r="D4" s="6">
        <v>1320000</v>
      </c>
      <c r="E4" s="8">
        <f>B4/D4</f>
        <v>0.77272727272727271</v>
      </c>
      <c r="F4" s="8">
        <f>C4/D4</f>
        <v>0.22727272727272727</v>
      </c>
    </row>
    <row r="5" spans="1:6" x14ac:dyDescent="0.2">
      <c r="A5" s="1" t="s">
        <v>96</v>
      </c>
      <c r="B5" s="6">
        <f>B3+B4</f>
        <v>2870000</v>
      </c>
      <c r="C5" s="6">
        <f>C3+C4</f>
        <v>2350000</v>
      </c>
      <c r="D5" s="6">
        <f>D3+D4</f>
        <v>5220000</v>
      </c>
      <c r="E5" s="8">
        <f>B5/D5</f>
        <v>0.54980842911877392</v>
      </c>
      <c r="F5" s="8">
        <f>C5/D5</f>
        <v>0.45019157088122608</v>
      </c>
    </row>
    <row r="6" spans="1:6" x14ac:dyDescent="0.2">
      <c r="A6" s="9"/>
      <c r="B6" s="2"/>
      <c r="C6" s="2"/>
      <c r="D6" s="2"/>
      <c r="E6" s="2"/>
      <c r="F6" s="2"/>
    </row>
    <row r="7" spans="1:6" x14ac:dyDescent="0.2">
      <c r="A7" s="10" t="s">
        <v>97</v>
      </c>
      <c r="B7" s="11">
        <v>20.428571428571431</v>
      </c>
      <c r="C7" s="2"/>
      <c r="D7" s="2"/>
      <c r="E7" s="2"/>
      <c r="F7" s="2"/>
    </row>
    <row r="8" spans="1:6" x14ac:dyDescent="0.2">
      <c r="A8" s="7"/>
      <c r="B8" s="7"/>
      <c r="C8" s="7"/>
    </row>
    <row r="9" spans="1:6" x14ac:dyDescent="0.2">
      <c r="A9" s="1" t="s">
        <v>98</v>
      </c>
      <c r="B9" s="10" t="s">
        <v>99</v>
      </c>
      <c r="C9" s="10" t="s">
        <v>100</v>
      </c>
    </row>
    <row r="10" spans="1:6" x14ac:dyDescent="0.2">
      <c r="A10" s="1" t="s">
        <v>16</v>
      </c>
      <c r="B10" s="6">
        <v>2050000</v>
      </c>
      <c r="C10" s="6" t="e">
        <f>B9/(D3)</f>
        <v>#VALUE!</v>
      </c>
    </row>
    <row r="11" spans="1:6" x14ac:dyDescent="0.2">
      <c r="A11" s="1" t="s">
        <v>101</v>
      </c>
      <c r="B11" s="6">
        <v>1400000</v>
      </c>
      <c r="C11" s="6">
        <f>B10/(D3)</f>
        <v>0.52564102564102566</v>
      </c>
    </row>
    <row r="12" spans="1:6" x14ac:dyDescent="0.2">
      <c r="A12" s="1" t="s">
        <v>102</v>
      </c>
      <c r="B12" s="6">
        <v>450000</v>
      </c>
      <c r="C12" s="6">
        <f>B11/(D3)</f>
        <v>0.35897435897435898</v>
      </c>
    </row>
    <row r="13" spans="1:6" x14ac:dyDescent="0.2">
      <c r="A13" s="9"/>
      <c r="C13" s="6"/>
    </row>
    <row r="14" spans="1:6" x14ac:dyDescent="0.2">
      <c r="A14" s="10" t="s">
        <v>103</v>
      </c>
    </row>
    <row r="15" spans="1:6" x14ac:dyDescent="0.2">
      <c r="A15" s="1" t="s">
        <v>104</v>
      </c>
    </row>
    <row r="16" spans="1:6" x14ac:dyDescent="0.2">
      <c r="A16" s="1" t="s">
        <v>105</v>
      </c>
    </row>
    <row r="17" spans="1:1" x14ac:dyDescent="0.2">
      <c r="A17" s="1" t="s">
        <v>106</v>
      </c>
    </row>
  </sheetData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Traniva AG</vt:lpstr>
      <vt:lpstr>SAP Strategien Kosten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Laurenc Riese</cp:lastModifiedBy>
  <dcterms:created xsi:type="dcterms:W3CDTF">2025-09-10T13:25:45Z</dcterms:created>
  <dcterms:modified xsi:type="dcterms:W3CDTF">2025-09-11T20:50:13Z</dcterms:modified>
</cp:coreProperties>
</file>